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59" documentId="8_{9DF2CC07-8AEF-4A8D-9EF4-E8EF4C224CE1}" xr6:coauthVersionLast="47" xr6:coauthVersionMax="47" xr10:uidLastSave="{A1ABDB51-662B-4471-91B9-17889B9982AF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5" i="5"/>
  <c r="J20" i="5"/>
  <c r="J23" i="5"/>
  <c r="J32" i="5"/>
  <c r="J37" i="5"/>
  <c r="J28" i="5"/>
  <c r="J30" i="5"/>
  <c r="J39" i="5"/>
  <c r="J19" i="5"/>
  <c r="J26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2" i="5"/>
  <c r="C18" i="5"/>
  <c r="C19" i="5"/>
  <c r="C22" i="5"/>
  <c r="C27" i="5"/>
  <c r="C33" i="5"/>
  <c r="C21" i="5"/>
  <c r="C20" i="5"/>
  <c r="C30" i="5"/>
  <c r="C26" i="5"/>
  <c r="C25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1" i="5"/>
  <c r="A14" i="4"/>
  <c r="A28" i="1"/>
  <c r="B28" i="1"/>
  <c r="A14" i="1"/>
  <c r="B14" i="1"/>
  <c r="A15" i="4"/>
  <c r="J54" i="2"/>
  <c r="J30" i="2"/>
  <c r="J28" i="2"/>
  <c r="J45" i="2"/>
  <c r="J43" i="2"/>
  <c r="J51" i="2"/>
  <c r="J57" i="2"/>
  <c r="J33" i="2"/>
  <c r="J39" i="2"/>
  <c r="J48" i="2"/>
  <c r="J60" i="2"/>
  <c r="J44" i="2"/>
  <c r="J53" i="2"/>
  <c r="J56" i="2"/>
  <c r="J36" i="2"/>
  <c r="J34" i="2"/>
  <c r="J42" i="2"/>
  <c r="J49" i="2"/>
  <c r="J35" i="2"/>
  <c r="J23" i="2"/>
  <c r="J19" i="2"/>
  <c r="J46" i="2"/>
  <c r="J24" i="2"/>
  <c r="J59" i="2"/>
  <c r="J21" i="2"/>
  <c r="J38" i="2"/>
  <c r="J58" i="2"/>
  <c r="J50" i="2"/>
  <c r="J31" i="2"/>
  <c r="J47" i="2"/>
  <c r="J25" i="2"/>
  <c r="J41" i="2"/>
  <c r="J61" i="2"/>
  <c r="J26" i="2"/>
  <c r="J29" i="2"/>
  <c r="J55" i="2"/>
  <c r="J27" i="2"/>
  <c r="J22" i="2"/>
  <c r="J52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7" i="2"/>
  <c r="C28" i="2"/>
  <c r="C36" i="2"/>
  <c r="C27" i="2"/>
  <c r="C18" i="2"/>
  <c r="C25" i="2"/>
  <c r="C22" i="2"/>
  <c r="C23" i="2"/>
  <c r="C26" i="2"/>
  <c r="C34" i="2"/>
  <c r="C38" i="2"/>
  <c r="C19" i="2"/>
  <c r="C32" i="2"/>
  <c r="C24" i="2"/>
  <c r="C35" i="2"/>
  <c r="C33" i="2"/>
  <c r="C20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1" i="5" l="1"/>
  <c r="L26" i="5"/>
  <c r="L37" i="5"/>
  <c r="L30" i="5"/>
  <c r="L39" i="5"/>
  <c r="L32" i="5"/>
  <c r="L22" i="5"/>
  <c r="L36" i="6"/>
  <c r="F40" i="5" s="1"/>
  <c r="M33" i="3"/>
  <c r="L15" i="6"/>
  <c r="F24" i="5" s="1"/>
  <c r="M32" i="3"/>
  <c r="L32" i="7"/>
  <c r="M30" i="5" s="1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37" i="5" s="1"/>
  <c r="M27" i="3"/>
  <c r="M22" i="5" l="1"/>
  <c r="M39" i="5"/>
  <c r="M28" i="5"/>
  <c r="T27" i="3" s="1"/>
  <c r="M32" i="5"/>
  <c r="M26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30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20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19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20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1" i="5" s="1"/>
  <c r="L20" i="6"/>
  <c r="F19" i="5" s="1"/>
  <c r="L19" i="6"/>
  <c r="F18" i="5" s="1"/>
  <c r="L16" i="6"/>
  <c r="F23" i="5" s="1"/>
  <c r="L30" i="6"/>
  <c r="F28" i="5" s="1"/>
  <c r="L29" i="6"/>
  <c r="F29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2" i="2" l="1"/>
  <c r="L45" i="2"/>
  <c r="E24" i="2"/>
  <c r="L20" i="2"/>
  <c r="E35" i="2"/>
  <c r="L39" i="2"/>
  <c r="E29" i="2"/>
  <c r="L37" i="2"/>
  <c r="L44" i="2"/>
  <c r="E37" i="2"/>
  <c r="L57" i="2"/>
  <c r="L54" i="2"/>
  <c r="L36" i="2"/>
  <c r="E30" i="2"/>
  <c r="L43" i="2"/>
  <c r="L52" i="2"/>
  <c r="L33" i="2"/>
  <c r="L51" i="2"/>
  <c r="L28" i="2"/>
  <c r="L30" i="2"/>
  <c r="L22" i="2"/>
  <c r="L27" i="2"/>
  <c r="L38" i="2"/>
  <c r="E26" i="2"/>
  <c r="E20" i="2"/>
  <c r="L35" i="2"/>
  <c r="E28" i="2"/>
  <c r="E32" i="2"/>
  <c r="E27" i="2"/>
  <c r="E36" i="2"/>
  <c r="E38" i="2"/>
  <c r="E33" i="2"/>
  <c r="L53" i="2"/>
  <c r="L55" i="2"/>
  <c r="E31" i="2"/>
  <c r="E19" i="2"/>
  <c r="E34" i="2"/>
  <c r="E18" i="2"/>
  <c r="E23" i="2"/>
  <c r="E21" i="2"/>
  <c r="L21" i="2"/>
  <c r="L46" i="2"/>
  <c r="L42" i="2"/>
  <c r="L61" i="2"/>
  <c r="L24" i="2"/>
  <c r="L48" i="2"/>
  <c r="L29" i="2"/>
  <c r="L23" i="2"/>
  <c r="L60" i="2"/>
  <c r="L19" i="2"/>
  <c r="L34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4" i="2"/>
  <c r="O33" i="3"/>
  <c r="O19" i="3"/>
  <c r="M28" i="2"/>
  <c r="F30" i="2"/>
  <c r="F20" i="2"/>
  <c r="M33" i="2"/>
  <c r="M51" i="2"/>
  <c r="M30" i="2"/>
  <c r="M57" i="2"/>
  <c r="M45" i="2"/>
  <c r="F37" i="2"/>
  <c r="F23" i="2"/>
  <c r="M38" i="2"/>
  <c r="F35" i="2"/>
  <c r="F19" i="2"/>
  <c r="F26" i="2"/>
  <c r="F21" i="2"/>
  <c r="F28" i="2"/>
  <c r="F38" i="2"/>
  <c r="M35" i="2"/>
  <c r="F24" i="2"/>
  <c r="F36" i="2"/>
  <c r="F18" i="2"/>
  <c r="F34" i="2"/>
  <c r="F31" i="2"/>
  <c r="F32" i="2"/>
  <c r="F33" i="2"/>
  <c r="F27" i="2"/>
  <c r="M59" i="2"/>
  <c r="M24" i="2"/>
  <c r="M48" i="2"/>
  <c r="M42" i="2"/>
  <c r="M36" i="2"/>
  <c r="M46" i="2"/>
  <c r="M34" i="2"/>
  <c r="M53" i="2"/>
  <c r="M60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5" i="2"/>
  <c r="M29" i="2"/>
  <c r="M56" i="2"/>
  <c r="M82" i="2"/>
  <c r="M44" i="2"/>
  <c r="M52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3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1" i="2"/>
  <c r="L50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<sst xmlns="http://schemas.openxmlformats.org/spreadsheetml/2006/main" count="9273" uniqueCount="196">
  <si>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</si>
  <si>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</si>
  <si>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</si>
  <si>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</si>
  <si>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</si>
  <si>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</si>
  <si>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</si>
  <si>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</si>
  <si>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</si>
  <si>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</si>
  <si>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</si>
  <si>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</si>
  <si>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</si>
  <si>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</si>
  <si>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</si>
  <si>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</si>
  <si>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</si>
  <si>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</si>
  <si>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</si>
  <si>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</si>
  <si>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</si>
  <si>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</si>
  <si>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</si>
  <si>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</si>
  <si>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</si>
  <si>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</si>
  <si>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</si>
  <si>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</si>
  <si>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</si>
  <si>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</si>
  <si>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</si>
  <si>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</si>
  <si>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</si>
  <si>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</si>
  <si>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</si>
  <si>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</si>
  <si>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</si>
  <si>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</si>
  <si>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</si>
  <si>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</si>
  <si>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</si>
  <si>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</si>
  <si>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</si>
  <si>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</si>
  <si>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</si>
  <si>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</si>
  <si>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</si>
  <si>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</si>
  <si>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</si>
  <si>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</si>
  <si>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</si>
  <si>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</si>
  <si>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</si>
  <si>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</si>
  <si>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</si>
  <si>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</si>
  <si>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</si>
  <si>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</si>
  <si>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</si>
  <si>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</si>
  <si>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</si>
  <si>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</si>
  <si>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</si>
  <si>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</si>
  <si>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</si>
  <si>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</si>
  <si>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</si>
  <si>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</si>
  <si>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</si>
  <si>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</si>
  <si>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</si>
  <si>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</si>
  <si>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</si>
  <si>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</si>
  <si>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</si>
  <si>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</si>
  <si>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</si>
  <si>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</si>
  <si>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</si>
  <si>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</si>
  <si>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</si>
  <si>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</si>
  <si>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</si>
  <si>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</si>
  <si>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</si>
  <si>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</si>
  <si>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</si>
  <si>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</si>
  <si>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</si>
  <si>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</si>
  <si>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</si>
  <si>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</si>
  <si>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</si>
  <si>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</si>
  <si>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</si>
  <si>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</si>
  <si>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</si>
  <si>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</si>
  <si>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</si>
  <si>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</si>
  <si>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</si>
  <si>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</si>
  <si>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</si>
  <si>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</si>
  <si>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</si>
  <si>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</si>
  <si>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</si>
  <si>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</si>
  <si>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</si>
  <si>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</si>
  <si>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</si>
  <si>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</si>
  <si>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</si>
  <si>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</si>
  <si>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</si>
  <si>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</si>
  <si>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</si>
  <si>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</si>
  <si>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</si>
  <si>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</si>
  <si>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</si>
  <si>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</si>
  <si>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</si>
  <si>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</si>
  <si>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</si>
  <si>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</si>
  <si>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</si>
  <si>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</si>
  <si>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</si>
  <si>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</si>
  <si>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</si>
  <si>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</si>
  <si>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</si>
  <si>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</si>
  <si>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</si>
  <si>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</si>
  <si>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</si>
  <si>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</si>
  <si>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</si>
  <si>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</si>
  <si>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</si>
  <si>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</si>
  <si>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</si>
  <si>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</si>
  <si>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</si>
  <si>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</si>
  <si>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</si>
  <si>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</si>
  <si>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</si>
  <si>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</si>
  <si>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</si>
  <si>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</si>
  <si>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</si>
  <si>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</si>
  <si>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</si>
  <si>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</si>
  <si>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</si>
  <si>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</si>
  <si>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</si>
  <si>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</si>
  <si>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</si>
  <si>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</si>
  <si>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</si>
  <si>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</si>
  <si>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</si>
  <si>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</si>
  <si>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</si>
  <si>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</si>
  <si>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</si>
  <si>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</si>
  <si>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</si>
  <si>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</si>
  <si>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</si>
  <si>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75</t>
  </si>
  <si>
    <t>Suhl Jr WC</t>
  </si>
  <si>
    <t>Marley Bowden</t>
  </si>
  <si>
    <t>Event 47</t>
  </si>
  <si>
    <t>Natl Champ Day 1</t>
  </si>
  <si>
    <t>Natl Champ Day 2</t>
  </si>
  <si>
    <t>Event 50</t>
  </si>
  <si>
    <t>Natil Champ Day 1</t>
  </si>
  <si>
    <t>Natil Champ Day 2</t>
  </si>
  <si>
    <t>Event 77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</si>
  <si>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</si>
  <si>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</si>
  <si>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</si>
  <si>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</si>
  <si>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</si>
  <si>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</si>
  <si>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</si>
  <si>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</si>
  <si>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Event 76</t>
  </si>
  <si>
    <t>Event 80</t>
  </si>
  <si>
    <t>Event 81</t>
  </si>
  <si>
    <t>Jr Pan Ams</t>
  </si>
  <si>
    <t>August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</si>
</sst>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August 16, 2025</v>
      </c>
    </row>
    <row r="5" spans="1:7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4" x14ac:dyDescent="0.35">
      <c r="B7" s="102" t="s">
        <v>4</v>
      </c>
      <c r="C7" s="102"/>
      <c r="D7" s="102"/>
      <c r="E7" s="103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43</v>
      </c>
      <c r="BR12" s="64" t="s">
        <v>43</v>
      </c>
      <c r="BS12" s="64" t="s">
        <v>43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174</v>
      </c>
      <c r="BK13" s="64" t="s">
        <v>55</v>
      </c>
      <c r="BL13" s="64" t="s">
        <v>52</v>
      </c>
      <c r="BM13" s="64" t="s">
        <v>180</v>
      </c>
      <c r="BN13" s="64" t="s">
        <v>181</v>
      </c>
      <c r="BO13" s="64" t="s">
        <v>183</v>
      </c>
      <c r="BP13" s="64" t="s">
        <v>184</v>
      </c>
      <c r="BQ13" s="64" t="s">
        <v>54</v>
      </c>
      <c r="BR13" s="64" t="s">
        <v>194</v>
      </c>
      <c r="BS13" s="64" t="s">
        <v>56</v>
      </c>
      <c r="BT13" s="64" t="s">
        <v>173</v>
      </c>
      <c r="BU13" s="64" t="s">
        <v>191</v>
      </c>
      <c r="BV13" s="64" t="s">
        <v>182</v>
      </c>
    </row>
    <row r="14" spans="1:74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 t="shared" ref="E14:E50" si="2">IF(COUNT(N14:BV14)=0,"", COUNT(N14:BV14))</f>
        <v>7</v>
      </c>
      <c r="F14" s="12">
        <f t="shared" ref="F14:F34" si="3">_xlfn.IFS(E14="","",E14=1,1,E14=2,2,E14=3,3,E14=4,4,E14=5,5,E14&gt;5,5)</f>
        <v>5</v>
      </c>
      <c r="G14" s="71">
        <f t="shared" ref="G14:G50" si="4">IFERROR(LARGE((N14:BV14),1),"")</f>
        <v>627.29999999999995</v>
      </c>
      <c r="H14" s="71">
        <f t="shared" ref="H14:H50" si="5">IFERROR(LARGE((N14:BV14),2),"")</f>
        <v>626.1</v>
      </c>
      <c r="I14" s="71">
        <f t="shared" ref="I14:I50" si="6">IFERROR(LARGE((N14:BV14),3),"")</f>
        <v>624.29999999999995</v>
      </c>
      <c r="J14" s="71">
        <f t="shared" ref="J14:J50" si="7">IFERROR(LARGE((N14:BV14),4),"")</f>
        <v>623.5</v>
      </c>
      <c r="K14" s="71">
        <f t="shared" ref="K14:K50" si="8">IFERROR(LARGE((N14:BV14),5),"")</f>
        <v>623</v>
      </c>
      <c r="L14" s="72">
        <f t="shared" ref="L14:L34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 t="shared" si="2"/>
        <v>12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>
        <v>631</v>
      </c>
      <c r="BR15" s="12" t="s">
        <v>12</v>
      </c>
      <c r="BS15" s="12">
        <v>628.4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626.79999999999995</v>
      </c>
      <c r="L19" s="72">
        <f t="shared" si="9"/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>
        <v>626.79999999999995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 t="shared" si="2"/>
        <v>22</v>
      </c>
      <c r="F20" s="12">
        <f t="shared" si="3"/>
        <v>5</v>
      </c>
      <c r="G20" s="71">
        <f t="shared" si="4"/>
        <v>635.5</v>
      </c>
      <c r="H20" s="71">
        <f t="shared" si="5"/>
        <v>634.9</v>
      </c>
      <c r="I20" s="71">
        <f t="shared" si="6"/>
        <v>632.9</v>
      </c>
      <c r="J20" s="71">
        <f t="shared" si="7"/>
        <v>632.1</v>
      </c>
      <c r="K20" s="71">
        <f t="shared" si="8"/>
        <v>631.9</v>
      </c>
      <c r="L20" s="72">
        <f t="shared" si="9"/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>
        <v>632.1</v>
      </c>
      <c r="BR20" s="12" t="s">
        <v>12</v>
      </c>
      <c r="BS20" s="12">
        <v>634.9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19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>
        <v>628.79999999999995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>
        <v>626.70000000000005</v>
      </c>
      <c r="BR23" s="12">
        <v>623.70000000000005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 t="shared" si="2"/>
        <v>26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>
        <v>616.4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 t="shared" si="2"/>
        <v>11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>
        <v>626.29999999999995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 t="shared" si="2"/>
        <v>8</v>
      </c>
      <c r="F29" s="12">
        <f t="shared" si="3"/>
        <v>5</v>
      </c>
      <c r="G29" s="71">
        <f t="shared" si="4"/>
        <v>631.20000000000005</v>
      </c>
      <c r="H29" s="71">
        <f t="shared" si="5"/>
        <v>630.4</v>
      </c>
      <c r="I29" s="71">
        <f t="shared" si="6"/>
        <v>629.20000000000005</v>
      </c>
      <c r="J29" s="71">
        <f t="shared" si="7"/>
        <v>628.70000000000005</v>
      </c>
      <c r="K29" s="71">
        <f t="shared" si="8"/>
        <v>628.29999999999995</v>
      </c>
      <c r="L29" s="72">
        <f t="shared" si="9"/>
        <v>629.56000000000006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>
        <v>628.29999999999995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 t="shared" si="2"/>
        <v>8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 t="shared" si="2"/>
        <v>19</v>
      </c>
      <c r="F32" s="12">
        <f t="shared" si="3"/>
        <v>5</v>
      </c>
      <c r="G32" s="71">
        <f t="shared" si="4"/>
        <v>633.70000000000005</v>
      </c>
      <c r="H32" s="71">
        <f t="shared" si="5"/>
        <v>630.9</v>
      </c>
      <c r="I32" s="71">
        <f t="shared" si="6"/>
        <v>630.5</v>
      </c>
      <c r="J32" s="71">
        <f t="shared" si="7"/>
        <v>629</v>
      </c>
      <c r="K32" s="71">
        <f t="shared" si="8"/>
        <v>629</v>
      </c>
      <c r="L32" s="72">
        <f t="shared" si="9"/>
        <v>630.62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>
        <v>633.70000000000005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 t="shared" si="2"/>
        <v>19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625.1</v>
      </c>
      <c r="J33" s="71">
        <f t="shared" si="7"/>
        <v>624.9</v>
      </c>
      <c r="K33" s="71">
        <f t="shared" si="8"/>
        <v>624.79999999999995</v>
      </c>
      <c r="L33" s="72">
        <f t="shared" si="9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 t="shared" si="2"/>
        <v>15</v>
      </c>
      <c r="F34" s="12">
        <f t="shared" si="3"/>
        <v>5</v>
      </c>
      <c r="G34" s="71">
        <f t="shared" si="4"/>
        <v>626.79999999999995</v>
      </c>
      <c r="H34" s="71">
        <f t="shared" si="5"/>
        <v>626.5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>
        <v>620.6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C35" s="12">
        <v>24</v>
      </c>
      <c r="E35" s="12" t="str">
        <f t="shared" si="2"/>
        <v/>
      </c>
      <c r="F35" s="12" t="str">
        <f t="shared" ref="F35:F38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38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C36" s="12">
        <v>25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</sheetData>
  <sortState xmlns:xlrd2="http://schemas.microsoft.com/office/spreadsheetml/2017/richdata2" ref="A14:BV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V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Y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7" ht="18.5" x14ac:dyDescent="0.45">
      <c r="B1" s="1" t="s">
        <v>0</v>
      </c>
    </row>
    <row r="2" spans="1:77" ht="18.5" x14ac:dyDescent="0.45">
      <c r="B2" s="1" t="s">
        <v>28</v>
      </c>
    </row>
    <row r="3" spans="1:77" x14ac:dyDescent="0.35">
      <c r="B3" s="2" t="str">
        <f>Summary!B2</f>
        <v>August 16, 2025</v>
      </c>
    </row>
    <row r="5" spans="1:77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7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7" x14ac:dyDescent="0.35">
      <c r="B7" s="102" t="s">
        <v>4</v>
      </c>
      <c r="C7" s="102"/>
      <c r="D7" s="102"/>
      <c r="E7" s="103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43</v>
      </c>
      <c r="BU12" s="64" t="s">
        <v>43</v>
      </c>
      <c r="BV12" s="64" t="s">
        <v>43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174</v>
      </c>
      <c r="BN13" s="64" t="s">
        <v>55</v>
      </c>
      <c r="BO13" s="64" t="s">
        <v>52</v>
      </c>
      <c r="BP13" s="64" t="s">
        <v>180</v>
      </c>
      <c r="BQ13" s="64" t="s">
        <v>181</v>
      </c>
      <c r="BR13" s="64" t="s">
        <v>183</v>
      </c>
      <c r="BS13" s="64" t="s">
        <v>184</v>
      </c>
      <c r="BT13" s="64" t="s">
        <v>54</v>
      </c>
      <c r="BU13" s="64" t="s">
        <v>194</v>
      </c>
      <c r="BV13" s="64" t="s">
        <v>56</v>
      </c>
      <c r="BW13" s="64" t="s">
        <v>185</v>
      </c>
      <c r="BX13" s="64" t="s">
        <v>192</v>
      </c>
      <c r="BY13" s="64" t="s">
        <v>193</v>
      </c>
    </row>
    <row r="14" spans="1:77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 t="shared" ref="E14:E45" si="2">IF(COUNT(N14:BY14)=0,"", COUNT(N14:BY14))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IFERROR(LARGE((N14:BY14),1),"")</f>
        <v>625.20000000000005</v>
      </c>
      <c r="H14" s="71" t="str">
        <f t="shared" ref="H14:H45" si="5">IFERROR(LARGE((N14:BY14),2),"")</f>
        <v/>
      </c>
      <c r="I14" s="71" t="str">
        <f t="shared" ref="I14:I45" si="6">IFERROR(LARGE((N14:BY14),3),"")</f>
        <v/>
      </c>
      <c r="J14" s="71" t="str">
        <f t="shared" ref="J14:J45" si="7">IFERROR(LARGE((N14:BY14),4),"")</f>
        <v/>
      </c>
      <c r="K14" s="71" t="str">
        <f t="shared" ref="K14:K45" si="8">IFERROR(LARGE((N14:BY14),5),"")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>
        <v>623.6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175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 t="shared" si="2"/>
        <v>5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>
        <v>620.1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 t="shared" si="2"/>
        <v>19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624.1</v>
      </c>
      <c r="L29" s="72">
        <f t="shared" si="9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>
        <v>618.70000000000005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 t="shared" si="2"/>
        <v>23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>
        <v>633.70000000000005</v>
      </c>
      <c r="BW38" s="12" t="s">
        <v>12</v>
      </c>
      <c r="BX38" s="12" t="s">
        <v>12</v>
      </c>
      <c r="BY38" s="12" t="s">
        <v>12</v>
      </c>
    </row>
    <row r="39" spans="1:77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621.1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 t="shared" ref="E46:E77" si="10">IF(COUNT(N46:BY46)=0,"", COUNT(N46:BY46))</f>
        <v>2</v>
      </c>
      <c r="F46" s="12">
        <f t="shared" si="3"/>
        <v>2</v>
      </c>
      <c r="G46" s="71">
        <f t="shared" ref="G46:G77" si="11">IFERROR(LARGE((N46:BY46),1),"")</f>
        <v>618.4</v>
      </c>
      <c r="H46" s="71">
        <f t="shared" ref="H46:H77" si="12">IFERROR(LARGE((N46:BY46),2),"")</f>
        <v>615.5</v>
      </c>
      <c r="I46" s="71" t="str">
        <f t="shared" ref="I46:I77" si="13">IFERROR(LARGE((N46:BY46),3),"")</f>
        <v/>
      </c>
      <c r="J46" s="71" t="str">
        <f t="shared" ref="J46:J77" si="14">IFERROR(LARGE((N46:BY46),4),"")</f>
        <v/>
      </c>
      <c r="K46" s="71" t="str">
        <f t="shared" ref="K46:K77" si="15">IFERROR(LARGE((N46:BY46),5),"")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>
        <v>625.20000000000005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 t="shared" si="10"/>
        <v>9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>
        <v>624.9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170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 t="shared" si="10"/>
        <v>17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629.5</v>
      </c>
      <c r="L53" s="72">
        <f t="shared" si="9"/>
        <v>629.93999999999994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>
        <v>630.5</v>
      </c>
      <c r="BW53" s="12" t="s">
        <v>12</v>
      </c>
      <c r="BX53" s="12" t="s">
        <v>12</v>
      </c>
      <c r="BY53" s="12" t="s">
        <v>12</v>
      </c>
    </row>
    <row r="54" spans="1:77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</row>
    <row r="55" spans="1:77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</row>
    <row r="56" spans="1:77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630.1</v>
      </c>
      <c r="L56" s="72">
        <f t="shared" si="9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>
        <v>630.9</v>
      </c>
      <c r="BW56" s="12" t="s">
        <v>12</v>
      </c>
      <c r="BX56" s="12" t="s">
        <v>12</v>
      </c>
      <c r="BY56" s="12" t="s">
        <v>12</v>
      </c>
    </row>
    <row r="57" spans="1:77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</row>
    <row r="58" spans="1:77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</row>
    <row r="59" spans="1:77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</row>
    <row r="60" spans="1:77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</row>
    <row r="61" spans="1:77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</row>
    <row r="62" spans="1:77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</row>
    <row r="63" spans="1:77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</row>
    <row r="64" spans="1:77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</row>
    <row r="65" spans="1:77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</row>
    <row r="66" spans="1:77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</row>
    <row r="67" spans="1:77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</row>
    <row r="68" spans="1:77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</row>
    <row r="69" spans="1:77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</row>
    <row r="70" spans="1:77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</row>
    <row r="71" spans="1:77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</row>
    <row r="72" spans="1:77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</row>
    <row r="73" spans="1:77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</row>
    <row r="74" spans="1:77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</row>
    <row r="75" spans="1:77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</row>
    <row r="76" spans="1:77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</row>
    <row r="77" spans="1:77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</row>
    <row r="78" spans="1:77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IF(COUNT(N78:BY78)=0,"", COUNT(N78:BY78))</f>
        <v/>
      </c>
      <c r="F78" s="12" t="str">
        <f t="shared" si="22"/>
        <v/>
      </c>
      <c r="G78" s="71" t="str">
        <f t="shared" ref="G78:G83" si="25">IFERROR(LARGE((N78:BY78),1),"")</f>
        <v/>
      </c>
      <c r="H78" s="71" t="str">
        <f t="shared" ref="H78:H83" si="26">IFERROR(LARGE((N78:BY78),2),"")</f>
        <v/>
      </c>
      <c r="I78" s="71" t="str">
        <f t="shared" ref="I78:I83" si="27">IFERROR(LARGE((N78:BY78),3),"")</f>
        <v/>
      </c>
      <c r="J78" s="71" t="str">
        <f t="shared" ref="J78:J83" si="28">IFERROR(LARGE((N78:BY78),4),"")</f>
        <v/>
      </c>
      <c r="K78" s="71" t="str">
        <f t="shared" ref="K78:K83" si="29">IFERROR(LARGE((N78:BY78),5),"")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</row>
    <row r="79" spans="1:77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</row>
    <row r="80" spans="1:77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</row>
    <row r="81" spans="1:77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</row>
    <row r="82" spans="1:77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</row>
    <row r="83" spans="1:77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</row>
  </sheetData>
  <sortState xmlns:xlrd2="http://schemas.microsoft.com/office/spreadsheetml/2017/richdata2" ref="A14:BY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Y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August 16,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>
        <v>2025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43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177</v>
      </c>
      <c r="AL13" s="64" t="s">
        <v>178</v>
      </c>
      <c r="AM13" s="64" t="s">
        <v>183</v>
      </c>
      <c r="AN13" s="64" t="s">
        <v>184</v>
      </c>
      <c r="AO13" s="64" t="s">
        <v>56</v>
      </c>
      <c r="AP13" s="64" t="s">
        <v>179</v>
      </c>
      <c r="AQ13" s="64" t="s">
        <v>186</v>
      </c>
      <c r="AR13" s="64" t="s">
        <v>187</v>
      </c>
      <c r="AS13" s="64" t="s">
        <v>188</v>
      </c>
    </row>
    <row r="14" spans="1:45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 t="shared" ref="E14:E44" si="2">IF(COUNT(N14:AS14)=0,"", COUNT(N14:AS14))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IFERROR(LARGE((N14:AS14),1),"")</f>
        <v>588</v>
      </c>
      <c r="H14">
        <f t="shared" ref="H14:H44" si="5">IFERROR(LARGE((N14:AS14),2),"")</f>
        <v>586</v>
      </c>
      <c r="I14">
        <f t="shared" ref="I14:I44" si="6">IFERROR(LARGE((N14:AS14),3),"")</f>
        <v>583</v>
      </c>
      <c r="J14">
        <f t="shared" ref="J14:J44" si="7">IFERROR(LARGE((N14:AS14),4),"")</f>
        <v>577</v>
      </c>
      <c r="K14">
        <f t="shared" ref="K14:K44" si="8">IFERROR(LARGE((N14:AS14),5),"")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 t="shared" si="2"/>
        <v>7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>
        <v>588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 t="shared" si="2"/>
        <v>4</v>
      </c>
      <c r="F17">
        <f t="shared" si="3"/>
        <v>4</v>
      </c>
      <c r="G17">
        <f t="shared" si="4"/>
        <v>580</v>
      </c>
      <c r="H17">
        <f t="shared" si="5"/>
        <v>576</v>
      </c>
      <c r="I17">
        <f t="shared" si="6"/>
        <v>573</v>
      </c>
      <c r="J17">
        <f t="shared" si="7"/>
        <v>568</v>
      </c>
      <c r="K17" t="str">
        <f t="shared" si="8"/>
        <v/>
      </c>
      <c r="L17" s="78">
        <f t="shared" si="9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 t="shared" si="2"/>
        <v>5</v>
      </c>
      <c r="F18">
        <f t="shared" si="3"/>
        <v>5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582</v>
      </c>
      <c r="K18">
        <f t="shared" si="8"/>
        <v>566</v>
      </c>
      <c r="L18" s="78">
        <f t="shared" si="9"/>
        <v>581.6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582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 t="shared" si="2"/>
        <v>13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>
        <v>593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 t="shared" si="2"/>
        <v>14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591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>
        <v>591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 t="shared" si="2"/>
        <v>13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 t="shared" si="2"/>
        <v>11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>
        <v>588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 t="shared" si="2"/>
        <v>9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>
        <v>586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</sheetData>
  <sortState xmlns:xlrd2="http://schemas.microsoft.com/office/spreadsheetml/2017/richdata2" ref="A14:AS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S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August 16,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>
        <v>2025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43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177</v>
      </c>
      <c r="AL13" s="64" t="s">
        <v>178</v>
      </c>
      <c r="AM13" s="64" t="s">
        <v>183</v>
      </c>
      <c r="AN13" s="64" t="s">
        <v>184</v>
      </c>
      <c r="AO13" s="64" t="s">
        <v>56</v>
      </c>
      <c r="AP13" s="64" t="s">
        <v>169</v>
      </c>
      <c r="AQ13" s="64" t="s">
        <v>189</v>
      </c>
      <c r="AR13" s="64" t="s">
        <v>190</v>
      </c>
      <c r="AS13" s="64" t="s">
        <v>176</v>
      </c>
    </row>
    <row r="14" spans="1:45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 t="shared" ref="E14:E45" si="2">IF(COUNT(N14:AS14)=0,"", COUNT(N14:AS14))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IFERROR(LARGE((N14:AS14),1),"")</f>
        <v>589</v>
      </c>
      <c r="H14">
        <f t="shared" ref="H14:H45" si="5">IFERROR(LARGE((N14:AS14),2),"")</f>
        <v>577</v>
      </c>
      <c r="I14">
        <f t="shared" ref="I14:I45" si="6">IFERROR(LARGE((N14:AS14),3),"")</f>
        <v>573</v>
      </c>
      <c r="J14">
        <f t="shared" ref="J14:J45" si="7">IFERROR(LARGE((N14:AS14),4),"")</f>
        <v>570</v>
      </c>
      <c r="K14" t="str">
        <f t="shared" ref="K14:K45" si="8">IFERROR(LARGE((N14:AS14),5),"")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 t="shared" si="2"/>
        <v>6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578</v>
      </c>
      <c r="J18">
        <f t="shared" si="7"/>
        <v>577</v>
      </c>
      <c r="K18">
        <f t="shared" si="8"/>
        <v>568</v>
      </c>
      <c r="L18" s="78">
        <f t="shared" si="9"/>
        <v>579.4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578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 t="shared" si="2"/>
        <v>7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 t="shared" si="2"/>
        <v>10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593</v>
      </c>
      <c r="J23">
        <f t="shared" si="7"/>
        <v>591</v>
      </c>
      <c r="K23">
        <f t="shared" si="8"/>
        <v>591</v>
      </c>
      <c r="L23" s="78">
        <f t="shared" si="9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 t="shared" si="2"/>
        <v>9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582</v>
      </c>
      <c r="K24">
        <f t="shared" si="8"/>
        <v>579</v>
      </c>
      <c r="L24">
        <f t="shared" si="9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>
        <v>582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 t="shared" si="2"/>
        <v>9</v>
      </c>
      <c r="F25">
        <f t="shared" si="3"/>
        <v>5</v>
      </c>
      <c r="G25">
        <f t="shared" si="4"/>
        <v>595</v>
      </c>
      <c r="H25">
        <f t="shared" si="5"/>
        <v>589</v>
      </c>
      <c r="I25">
        <f t="shared" si="6"/>
        <v>588</v>
      </c>
      <c r="J25">
        <f t="shared" si="7"/>
        <v>587</v>
      </c>
      <c r="K25">
        <f t="shared" si="8"/>
        <v>587</v>
      </c>
      <c r="L25" s="78">
        <f t="shared" si="9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>
        <v>595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 t="shared" si="2"/>
        <v>10</v>
      </c>
      <c r="F32">
        <f t="shared" si="3"/>
        <v>5</v>
      </c>
      <c r="G32">
        <f t="shared" si="4"/>
        <v>595</v>
      </c>
      <c r="H32">
        <f t="shared" si="5"/>
        <v>592</v>
      </c>
      <c r="I32">
        <f t="shared" si="6"/>
        <v>591</v>
      </c>
      <c r="J32">
        <f t="shared" si="7"/>
        <v>590</v>
      </c>
      <c r="K32">
        <f t="shared" si="8"/>
        <v>587</v>
      </c>
      <c r="L32" s="78">
        <f t="shared" si="9"/>
        <v>591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 t="shared" si="2"/>
        <v>9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587</v>
      </c>
      <c r="J34">
        <f t="shared" si="7"/>
        <v>586</v>
      </c>
      <c r="K34">
        <f t="shared" si="8"/>
        <v>584</v>
      </c>
      <c r="L34" s="78">
        <f t="shared" si="9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>
        <v>587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 t="shared" si="2"/>
        <v>8</v>
      </c>
      <c r="F35">
        <f t="shared" si="3"/>
        <v>5</v>
      </c>
      <c r="G35">
        <f t="shared" si="4"/>
        <v>593</v>
      </c>
      <c r="H35">
        <f t="shared" si="5"/>
        <v>592</v>
      </c>
      <c r="I35">
        <f t="shared" si="6"/>
        <v>589</v>
      </c>
      <c r="J35">
        <f t="shared" si="7"/>
        <v>583</v>
      </c>
      <c r="K35">
        <f t="shared" si="8"/>
        <v>582</v>
      </c>
      <c r="L35" s="78">
        <f t="shared" si="9"/>
        <v>587.79999999999995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>
        <v>593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IF(COUNT(N46:AS46)=0,"", COUNT(N46:AS46))</f>
        <v/>
      </c>
      <c r="F46" t="str">
        <f t="shared" si="16"/>
        <v/>
      </c>
      <c r="G46" t="str">
        <f t="shared" ref="G46:G68" si="19">IFERROR(LARGE((N46:AS46),1),"")</f>
        <v/>
      </c>
      <c r="H46" t="str">
        <f t="shared" ref="H46:H68" si="20">IFERROR(LARGE((N46:AS46),2),"")</f>
        <v/>
      </c>
      <c r="I46" t="str">
        <f t="shared" ref="I46:I68" si="21">IFERROR(LARGE((N46:AS46),3),"")</f>
        <v/>
      </c>
      <c r="J46" t="str">
        <f t="shared" ref="J46:J68" si="22">IFERROR(LARGE((N46:AS46),4),"")</f>
        <v/>
      </c>
      <c r="K46" t="str">
        <f t="shared" ref="K46:K68" si="23">IFERROR(LARGE((N46:AS46),5),"")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</sheetData>
  <sortState xmlns:xlrd2="http://schemas.microsoft.com/office/spreadsheetml/2017/richdata2" ref="A14:AS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S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16,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90" t="str">
        <f>IF('Men''s Air Rifle Scores'!D32="","",'Men''s Air Rifle Scores'!D32)</f>
        <v>Tim Sherry</v>
      </c>
      <c r="D20" s="89"/>
      <c r="E20" s="91">
        <f>'Men''s Air Rifle Scores'!F32</f>
        <v>5</v>
      </c>
      <c r="F20" s="92">
        <f>'Men''s Air Rifle Scores'!L32</f>
        <v>630.62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629.93999999999994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Scores'!D33="","",'Women''s Air Rifle Scores'!D33)</f>
        <v>Mackenzie Kring</v>
      </c>
      <c r="K23" s="11"/>
      <c r="L23" s="9">
        <f>'Women''s Air Rifle Scores'!F33</f>
        <v>5</v>
      </c>
      <c r="M23" s="65">
        <f>'Women''s Air Rifle Scores'!L33</f>
        <v>629.66000000000008</v>
      </c>
    </row>
    <row r="24" spans="2:13" x14ac:dyDescent="0.35">
      <c r="B24" s="12">
        <v>7</v>
      </c>
      <c r="C24" s="90" t="str">
        <f>IF('Men''s Air Rifle Scores'!D29="","",'Men''s Air Rifle Scores'!D29)</f>
        <v>Ivan Roe</v>
      </c>
      <c r="D24" s="89"/>
      <c r="E24" s="91">
        <f>'Men''s Air Rifle Scores'!F29</f>
        <v>5</v>
      </c>
      <c r="F24" s="92">
        <f>'Men''s Air Rifle Scores'!L29</f>
        <v>629.56000000000006</v>
      </c>
      <c r="G24" s="9"/>
      <c r="I24" s="12">
        <v>7</v>
      </c>
      <c r="J24" s="11" t="str">
        <f>IF('Women''s Air Rifle Scores'!D36="","",'Women''s Air Rifle Scores'!D36)</f>
        <v>Sagen Maddalena</v>
      </c>
      <c r="K24" s="11"/>
      <c r="L24" s="9">
        <f>'Women''s Air Rifle Scores'!F36</f>
        <v>5</v>
      </c>
      <c r="M24" s="65">
        <f>'Women''s Air Rifle Scores'!L36</f>
        <v>629.36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Scores'!D25="","",'Women''s Air Rifle Scores'!D25)</f>
        <v>Kelsey Dardas</v>
      </c>
      <c r="K44" s="11"/>
      <c r="L44" s="9">
        <f>'Women''s Air Rifle Scores'!F25</f>
        <v>5</v>
      </c>
      <c r="M44" s="65">
        <f>'Women''s Air Rifle Scores'!L25</f>
        <v>621.98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Scores'!D17="","",'Women''s Air Rifle Scores'!D17)</f>
        <v>Alexa Bodrogi</v>
      </c>
      <c r="K45" s="11"/>
      <c r="L45" s="9">
        <f>'Women''s Air Rifle Scores'!F17</f>
        <v>5</v>
      </c>
      <c r="M45" s="65">
        <f>'Women''s Air Rifle Scores'!L17</f>
        <v>619.93999999999994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Scores'!D51="","",'Women''s Air Rifle Scores'!D51)</f>
        <v>Devin Wagner</v>
      </c>
      <c r="K55" s="11"/>
      <c r="L55" s="9">
        <f>'Women''s Air Rifle Scores'!F51</f>
        <v>3</v>
      </c>
      <c r="M55" s="65">
        <f>'Women''s Air Rifle Scores'!L51</f>
        <v>624.86666666666667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46:M61">
    <sortCondition descending="1" ref="M46:M6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topLeftCell="A10" zoomScaleNormal="100" workbookViewId="0">
      <selection activeCell="P24" sqref="P24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16,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Scores'!D20="","",'Men''s Smallbore Scores'!D20)</f>
        <v>Peter Fiori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Scores'!D25="","",'Men''s Smallbore Scores'!D25)</f>
        <v>Ivan Roe</v>
      </c>
      <c r="D20" s="11"/>
      <c r="E20" s="9">
        <f>'Men''s Smallbore Scores'!F25</f>
        <v>5</v>
      </c>
      <c r="F20" s="65">
        <f>'Men''s Smallbore Scores'!L25</f>
        <v>592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Scores'!D33="","",'Women''s Smallbore Scores'!D33)</f>
        <v>Emme Walrath</v>
      </c>
      <c r="K26" s="11"/>
      <c r="L26" s="9">
        <f>'Women''s Smallbore Scores'!F33</f>
        <v>5</v>
      </c>
      <c r="M26" s="65">
        <f>'Women''s Smallbore Scores'!L33</f>
        <v>583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581.6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topLeftCell="A9" zoomScaleNormal="100" workbookViewId="0">
      <selection activeCell="K4" sqref="K4"/>
    </sheetView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6" t="s">
        <v>10</v>
      </c>
      <c r="D16" s="127"/>
      <c r="E16" s="47" t="s">
        <v>14</v>
      </c>
      <c r="G16" s="109" t="s">
        <v>26</v>
      </c>
      <c r="H16" s="126" t="s">
        <v>10</v>
      </c>
      <c r="I16" s="127"/>
      <c r="J16" s="47" t="s">
        <v>14</v>
      </c>
      <c r="L16" s="109" t="s">
        <v>26</v>
      </c>
      <c r="M16" s="126" t="s">
        <v>10</v>
      </c>
      <c r="N16" s="127"/>
      <c r="O16" s="47" t="s">
        <v>14</v>
      </c>
      <c r="Q16" s="109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11"/>
      <c r="C17" s="128"/>
      <c r="D17" s="129"/>
      <c r="E17" s="48" t="s">
        <v>13</v>
      </c>
      <c r="G17" s="111"/>
      <c r="H17" s="128"/>
      <c r="I17" s="129"/>
      <c r="J17" s="48" t="s">
        <v>13</v>
      </c>
      <c r="L17" s="111"/>
      <c r="M17" s="128"/>
      <c r="N17" s="129"/>
      <c r="O17" s="48" t="s">
        <v>13</v>
      </c>
      <c r="Q17" s="111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633.46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592.79999999999995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592.6</v>
      </c>
    </row>
    <row r="19" spans="2:20" x14ac:dyDescent="0.35">
      <c r="B19" s="45">
        <v>2</v>
      </c>
      <c r="C19" s="116" t="str">
        <f>'Air Rifle Ranking'!C19</f>
        <v>Braden Peiser</v>
      </c>
      <c r="D19" s="117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2" t="str">
        <f>'Smallbore Ranking'!C19</f>
        <v>Peter Fiori</v>
      </c>
      <c r="N19" s="123"/>
      <c r="O19" s="68">
        <f>'Smallbore Ranking'!F19</f>
        <v>592.20000000000005</v>
      </c>
      <c r="Q19" s="45">
        <v>2</v>
      </c>
      <c r="R19" s="113" t="str">
        <f>'Smallbore Ranking'!J19</f>
        <v>Mary Tucker</v>
      </c>
      <c r="S19" s="113"/>
      <c r="T19" s="67">
        <f>'Smallbore Ranking'!M19</f>
        <v>591</v>
      </c>
    </row>
    <row r="20" spans="2:20" x14ac:dyDescent="0.35">
      <c r="B20" s="45">
        <v>3</v>
      </c>
      <c r="C20" s="116" t="str">
        <f>'Air Rifle Ranking'!C20</f>
        <v>Tim Sherry</v>
      </c>
      <c r="D20" s="117"/>
      <c r="E20" s="67">
        <f>'Air Rifle Ranking'!F20</f>
        <v>630.62</v>
      </c>
      <c r="G20" s="45">
        <v>3</v>
      </c>
      <c r="H20" s="113" t="str">
        <f>'Air Rifle Ranking'!J20</f>
        <v>Katie Zaun</v>
      </c>
      <c r="I20" s="113"/>
      <c r="J20" s="67">
        <f>'Air Rifle Ranking'!M20</f>
        <v>630.43999999999994</v>
      </c>
      <c r="K20" s="9"/>
      <c r="L20" s="45">
        <v>3</v>
      </c>
      <c r="M20" s="116" t="str">
        <f>'Smallbore Ranking'!C20</f>
        <v>Ivan Roe</v>
      </c>
      <c r="N20" s="117"/>
      <c r="O20" s="67">
        <f>'Smallbore Ranking'!F20</f>
        <v>592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589.20000000000005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630.32000000000005</v>
      </c>
      <c r="G21" s="45">
        <v>4</v>
      </c>
      <c r="H21" s="113" t="str">
        <f>'Air Rifle Ranking'!J21</f>
        <v>Cecelia Ossi</v>
      </c>
      <c r="I21" s="113"/>
      <c r="J21" s="67">
        <f>'Air Rifle Ranking'!M21</f>
        <v>630.17999999999995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587.79999999999995</v>
      </c>
    </row>
    <row r="22" spans="2:20" x14ac:dyDescent="0.35">
      <c r="B22" s="45">
        <v>5</v>
      </c>
      <c r="C22" s="116" t="str">
        <f>'Air Rifle Ranking'!C22</f>
        <v>Lucas Kozeniesky</v>
      </c>
      <c r="D22" s="117"/>
      <c r="E22" s="67">
        <f>'Air Rifle Ranking'!F22</f>
        <v>629.9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629.93999999999994</v>
      </c>
      <c r="L22" s="45">
        <v>5</v>
      </c>
      <c r="M22" s="116" t="str">
        <f>'Smallbore Ranking'!C22</f>
        <v>Griffin Lake</v>
      </c>
      <c r="N22" s="117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586.6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629.74</v>
      </c>
      <c r="G23" s="45">
        <v>6</v>
      </c>
      <c r="H23" s="113" t="str">
        <f>'Air Rifle Ranking'!J23</f>
        <v>Mackenzie Kring</v>
      </c>
      <c r="I23" s="113"/>
      <c r="J23" s="67">
        <f>'Air Rifle Ranking'!M23</f>
        <v>629.66000000000008</v>
      </c>
      <c r="L23" s="45">
        <v>6</v>
      </c>
      <c r="M23" s="116" t="str">
        <f>'Smallbore Ranking'!C23</f>
        <v>Levi Clark</v>
      </c>
      <c r="N23" s="117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2" t="str">
        <f>'Air Rifle Ranking'!C24</f>
        <v>Ivan Roe</v>
      </c>
      <c r="D24" s="133"/>
      <c r="E24" s="94">
        <f>'Air Rifle Ranking'!F24</f>
        <v>629.56000000000006</v>
      </c>
      <c r="G24" s="45">
        <v>7</v>
      </c>
      <c r="H24" s="113" t="str">
        <f>'Air Rifle Ranking'!J24</f>
        <v>Sagen Maddalena</v>
      </c>
      <c r="I24" s="113"/>
      <c r="J24" s="67">
        <f>'Air Rifle Ranking'!M24</f>
        <v>629.36</v>
      </c>
      <c r="L24" s="45">
        <v>7</v>
      </c>
      <c r="M24" s="122" t="str">
        <f>'Smallbore Ranking'!C24</f>
        <v>Gavin Barnick</v>
      </c>
      <c r="N24" s="123"/>
      <c r="O24" s="68">
        <f>'Smallbore Ranking'!F24</f>
        <v>587.6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2" t="str">
        <f>'Air Rifle Ranking'!C25</f>
        <v>Rylan Kissell</v>
      </c>
      <c r="D25" s="133"/>
      <c r="E25" s="94">
        <f>'Air Rifle Ranking'!F25</f>
        <v>629.06000000000006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Patrick Sunderman</v>
      </c>
      <c r="N25" s="113"/>
      <c r="O25" s="67">
        <f>'Smallbore Ranking'!F25</f>
        <v>587.20000000000005</v>
      </c>
      <c r="Q25" s="45">
        <v>8</v>
      </c>
      <c r="R25" s="113" t="str">
        <f>'Smallbore Ranking'!J25</f>
        <v>Molly McGhin</v>
      </c>
      <c r="S25" s="113"/>
      <c r="T25" s="67">
        <f>'Smallbore Ranking'!M25</f>
        <v>583.4</v>
      </c>
    </row>
    <row r="26" spans="2:20" x14ac:dyDescent="0.35">
      <c r="B26" s="93">
        <v>9</v>
      </c>
      <c r="C26" s="132" t="str">
        <f>'Air Rifle Ranking'!C26</f>
        <v>Brandon Muske</v>
      </c>
      <c r="D26" s="133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Tim Sherry</v>
      </c>
      <c r="N26" s="113"/>
      <c r="O26" s="67">
        <f>'Smallbore Ranking'!F26</f>
        <v>587.20000000000005</v>
      </c>
      <c r="Q26" s="45">
        <v>9</v>
      </c>
      <c r="R26" s="113" t="str">
        <f>'Smallbore Ranking'!J26</f>
        <v>Emme Walrath</v>
      </c>
      <c r="S26" s="113"/>
      <c r="T26" s="67">
        <f>'Smallbore Ranking'!M26</f>
        <v>583</v>
      </c>
    </row>
    <row r="27" spans="2:20" x14ac:dyDescent="0.35">
      <c r="B27" s="86">
        <v>10</v>
      </c>
      <c r="C27" s="130" t="str">
        <f>'Air Rifle Ranking'!C27</f>
        <v>Jared Eddy</v>
      </c>
      <c r="D27" s="131"/>
      <c r="E27" s="87">
        <f>'Air Rifle Ranking'!F27</f>
        <v>627.9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627.66000000000008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Karlie Lynn</v>
      </c>
      <c r="S27" s="113"/>
      <c r="T27" s="67">
        <f>'Smallbore Ranking'!M27</f>
        <v>581.79999999999995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627.31999999999994</v>
      </c>
      <c r="G28" s="86">
        <v>11</v>
      </c>
      <c r="H28" s="134" t="str">
        <f>'Air Rifle Ranking'!J28</f>
        <v>Ashlyn Blake</v>
      </c>
      <c r="I28" s="134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Carley Seabrooke</v>
      </c>
      <c r="S28" s="113"/>
      <c r="T28" s="67">
        <f>'Smallbore Ranking'!M28</f>
        <v>581.6</v>
      </c>
    </row>
    <row r="29" spans="2:20" x14ac:dyDescent="0.35">
      <c r="B29" s="45">
        <v>12</v>
      </c>
      <c r="C29" s="116" t="str">
        <f>'Air Rifle Ranking'!C29</f>
        <v>Jacob Wisman</v>
      </c>
      <c r="D29" s="117"/>
      <c r="E29" s="67">
        <f>'Air Rifle Ranking'!F29</f>
        <v>625.91999999999985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Tyler Wee</v>
      </c>
      <c r="N29" s="113"/>
      <c r="O29" s="67">
        <f>'Smallbore Ranking'!F29</f>
        <v>583.20000000000005</v>
      </c>
      <c r="Q29" s="45">
        <v>12</v>
      </c>
      <c r="R29" s="113" t="str">
        <f>'Smallbore Ranking'!J29</f>
        <v>Gabriella Zych</v>
      </c>
      <c r="S29" s="113"/>
      <c r="T29" s="67">
        <f>'Smallbore Ranking'!M29</f>
        <v>581.6</v>
      </c>
    </row>
    <row r="30" spans="2:20" x14ac:dyDescent="0.35">
      <c r="B30" s="45">
        <v>13</v>
      </c>
      <c r="C30" s="116" t="str">
        <f>'Air Rifle Ranking'!C30</f>
        <v>Tyler Wee</v>
      </c>
      <c r="D30" s="117"/>
      <c r="E30" s="67">
        <f>'Air Rifle Ranking'!F30</f>
        <v>625.72</v>
      </c>
      <c r="G30" s="45">
        <v>13</v>
      </c>
      <c r="H30" s="113" t="str">
        <f>'Air Rifle Ranking'!J30</f>
        <v>Isabella Baldwin</v>
      </c>
      <c r="I30" s="113"/>
      <c r="J30" s="67">
        <f>'Air Rifle Ranking'!M30</f>
        <v>626.09999999999991</v>
      </c>
      <c r="L30" s="45">
        <v>13</v>
      </c>
      <c r="M30" s="113" t="str">
        <f>'Smallbore Ranking'!C30</f>
        <v>Matt Sanchez</v>
      </c>
      <c r="N30" s="113"/>
      <c r="O30" s="67">
        <f>'Smallbore Ranking'!F30</f>
        <v>582.6</v>
      </c>
      <c r="Q30" s="45">
        <v>13</v>
      </c>
      <c r="R30" s="113" t="str">
        <f>'Smallbore Ranking'!J30</f>
        <v>Elijah Spencer</v>
      </c>
      <c r="S30" s="113"/>
      <c r="T30" s="67">
        <f>'Smallbore Ranking'!M30</f>
        <v>579.4</v>
      </c>
    </row>
    <row r="31" spans="2:20" x14ac:dyDescent="0.35">
      <c r="B31" s="45">
        <v>14</v>
      </c>
      <c r="C31" s="116" t="str">
        <f>'Air Rifle Ranking'!C31</f>
        <v>Sam Adkins</v>
      </c>
      <c r="D31" s="117"/>
      <c r="E31" s="67">
        <f>'Air Rifle Ranking'!F31</f>
        <v>624.83999999999992</v>
      </c>
      <c r="G31" s="45">
        <v>14</v>
      </c>
      <c r="H31" s="113" t="str">
        <f>'Air Rifle Ranking'!J31</f>
        <v>Elizabeth Probst</v>
      </c>
      <c r="I31" s="113"/>
      <c r="J31" s="67">
        <f>'Air Rifle Ranking'!M31</f>
        <v>625.91999999999996</v>
      </c>
      <c r="L31" s="45">
        <v>14</v>
      </c>
      <c r="M31" s="113" t="str">
        <f>'Smallbore Ranking'!C31</f>
        <v>Samuel Adkins</v>
      </c>
      <c r="N31" s="113"/>
      <c r="O31" s="67">
        <f>'Smallbore Ranking'!F31</f>
        <v>582.20000000000005</v>
      </c>
      <c r="Q31" s="45">
        <v>14</v>
      </c>
      <c r="R31" s="113" t="str">
        <f>'Smallbore Ranking'!J31</f>
        <v>Kelsey Dardas</v>
      </c>
      <c r="S31" s="113"/>
      <c r="T31" s="67">
        <f>'Smallbore Ranking'!M31</f>
        <v>579.4</v>
      </c>
    </row>
    <row r="32" spans="2:20" x14ac:dyDescent="0.35">
      <c r="B32" s="45">
        <v>15</v>
      </c>
      <c r="C32" s="116" t="str">
        <f>'Air Rifle Ranking'!C32</f>
        <v>Teagan Perkowski</v>
      </c>
      <c r="D32" s="117"/>
      <c r="E32" s="67">
        <f>'Air Rifle Ranking'!F32</f>
        <v>623.06000000000006</v>
      </c>
      <c r="G32" s="45">
        <v>15</v>
      </c>
      <c r="H32" s="113" t="str">
        <f>'Air Rifle Ranking'!J32</f>
        <v>Gabriela Zych</v>
      </c>
      <c r="I32" s="113"/>
      <c r="J32" s="67">
        <f>'Air Rifle Ranking'!M32</f>
        <v>625.83999999999992</v>
      </c>
      <c r="L32" s="45">
        <v>15</v>
      </c>
      <c r="M32" s="113" t="str">
        <f>'Smallbore Ranking'!C32</f>
        <v>Jason Dardas</v>
      </c>
      <c r="N32" s="113"/>
      <c r="O32" s="67">
        <f>'Smallbore Ranking'!F32</f>
        <v>581.6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16" t="str">
        <f>'Air Rifle Ranking'!C33</f>
        <v>Dan Schanebrook</v>
      </c>
      <c r="D33" s="117"/>
      <c r="E33" s="67">
        <f>'Air Rifle Ranking'!F33</f>
        <v>622.41999999999996</v>
      </c>
      <c r="G33" s="45">
        <v>16</v>
      </c>
      <c r="H33" s="113" t="str">
        <f>'Air Rifle Ranking'!J33</f>
        <v>Bremen Butler</v>
      </c>
      <c r="I33" s="113"/>
      <c r="J33" s="67">
        <f>'Air Rifle Ranking'!M33</f>
        <v>625.72</v>
      </c>
      <c r="L33" s="45">
        <v>16</v>
      </c>
      <c r="M33" s="113" t="str">
        <f>'Smallbore Ranking'!C33</f>
        <v>Jack Ogoreuc</v>
      </c>
      <c r="N33" s="113"/>
      <c r="O33" s="67">
        <f>'Smallbore Ranking'!F33</f>
        <v>577.6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16" t="str">
        <f>'Air Rifle Ranking'!C34</f>
        <v>Jack Ogoreuc</v>
      </c>
      <c r="D34" s="117"/>
      <c r="E34" s="67">
        <f>'Air Rifle Ranking'!F34</f>
        <v>621.83999999999992</v>
      </c>
      <c r="G34" s="45">
        <v>17</v>
      </c>
      <c r="H34" s="113" t="str">
        <f>'Air Rifle Ranking'!J34</f>
        <v>Jeanne Haverhill</v>
      </c>
      <c r="I34" s="113"/>
      <c r="J34" s="67">
        <f>'Air Rifle Ranking'!M34</f>
        <v>625.6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574.25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16" t="str">
        <f>'Air Rifle Ranking'!C35</f>
        <v>Matt Sanchez</v>
      </c>
      <c r="D35" s="117"/>
      <c r="E35" s="67">
        <f>'Air Rifle Ranking'!F35</f>
        <v>621</v>
      </c>
      <c r="G35" s="45">
        <v>18</v>
      </c>
      <c r="H35" s="113" t="str">
        <f>'Air Rifle Ranking'!J35</f>
        <v>Alana Kelly</v>
      </c>
      <c r="I35" s="113"/>
      <c r="J35" s="67">
        <f>'Air Rifle Ranking'!M35</f>
        <v>625.4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578</v>
      </c>
    </row>
    <row r="36" spans="2:20" x14ac:dyDescent="0.35">
      <c r="B36" s="45">
        <v>19</v>
      </c>
      <c r="C36" s="116" t="str">
        <f>'Air Rifle Ranking'!C36</f>
        <v>Chance Cover</v>
      </c>
      <c r="D36" s="117"/>
      <c r="E36" s="67">
        <f>'Air Rifle Ranking'!F36</f>
        <v>619.29999999999995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Isabella Baldwin</v>
      </c>
      <c r="S36" s="113"/>
      <c r="T36" s="67">
        <f>'Smallbore Ranking'!M36</f>
        <v>577.25</v>
      </c>
    </row>
    <row r="37" spans="2:20" x14ac:dyDescent="0.35">
      <c r="B37" s="45">
        <v>20</v>
      </c>
      <c r="C37" s="116" t="str">
        <f>'Air Rifle Ranking'!C37</f>
        <v>John Blanton</v>
      </c>
      <c r="D37" s="117"/>
      <c r="E37" s="67">
        <f>'Air Rifle Ranking'!F37</f>
        <v>623.6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Elizabeth Schmeltzer</v>
      </c>
      <c r="S37" s="113"/>
      <c r="T37" s="67">
        <f>'Smallbore Ranking'!M37</f>
        <v>571.5</v>
      </c>
    </row>
    <row r="38" spans="2:20" x14ac:dyDescent="0.35">
      <c r="B38" s="45">
        <v>21</v>
      </c>
      <c r="C38" s="116" t="str">
        <f>'Air Rifle Ranking'!C38</f>
        <v>Scott Patterson</v>
      </c>
      <c r="D38" s="117"/>
      <c r="E38" s="67">
        <f>'Air Rifle Ranking'!F38</f>
        <v>623.57500000000005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Danjela De Jesus</v>
      </c>
      <c r="S38" s="113"/>
      <c r="T38" s="67">
        <f>'Smallbore Ranking'!M38</f>
        <v>569</v>
      </c>
    </row>
    <row r="39" spans="2:20" x14ac:dyDescent="0.35">
      <c r="B39" s="45">
        <v>22</v>
      </c>
      <c r="C39" s="116" t="str">
        <f>'Air Rifle Ranking'!C39</f>
        <v/>
      </c>
      <c r="D39" s="117"/>
      <c r="E39" s="67" t="str">
        <f>'Air Rifle Ranking'!F39</f>
        <v/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16" t="str">
        <f>'Air Rifle Ranking'!C40</f>
        <v/>
      </c>
      <c r="D40" s="117"/>
      <c r="E40" s="67" t="str">
        <f>'Air Rifle Ranking'!F40</f>
        <v/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16" t="str">
        <f>'Air Rifle Ranking'!C41</f>
        <v/>
      </c>
      <c r="D41" s="117"/>
      <c r="E41" s="67" t="str">
        <f>'Air Rifle Ranking'!F41</f>
        <v/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6" t="str">
        <f>'Air Rifle Ranking'!C42</f>
        <v/>
      </c>
      <c r="D42" s="117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6" t="str">
        <f>'Air Rifle Ranking'!C43</f>
        <v/>
      </c>
      <c r="D43" s="117"/>
      <c r="E43" s="67" t="str">
        <f>'Air Rifle Ranking'!F43</f>
        <v/>
      </c>
      <c r="G43" s="45">
        <v>26</v>
      </c>
      <c r="H43" s="113" t="str">
        <f>'Air Rifle Ranking'!J43</f>
        <v>Elisa Boozer</v>
      </c>
      <c r="I43" s="113"/>
      <c r="J43" s="67">
        <f>'Air Rifle Ranking'!M43</f>
        <v>622.41999999999996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16" t="str">
        <f>'Air Rifle Ranking'!C44</f>
        <v/>
      </c>
      <c r="D44" s="117"/>
      <c r="E44" s="67" t="str">
        <f>'Air Rifle Ranking'!F44</f>
        <v/>
      </c>
      <c r="G44" s="45">
        <v>27</v>
      </c>
      <c r="H44" s="113" t="str">
        <f>'Air Rifle Ranking'!J44</f>
        <v>Kelsey Dardas</v>
      </c>
      <c r="I44" s="113"/>
      <c r="J44" s="67">
        <f>'Air Rifle Ranking'!M44</f>
        <v>621.98</v>
      </c>
      <c r="L44" s="46">
        <v>27</v>
      </c>
      <c r="M44" s="115" t="str">
        <f>'Smallbore Ranking'!C44</f>
        <v/>
      </c>
      <c r="N44" s="115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6" t="str">
        <f>'Air Rifle Ranking'!C45</f>
        <v/>
      </c>
      <c r="D45" s="117"/>
      <c r="E45" s="67" t="str">
        <f>'Air Rifle Ranking'!F45</f>
        <v/>
      </c>
      <c r="G45" s="45">
        <v>28</v>
      </c>
      <c r="H45" s="113" t="str">
        <f>'Air Rifle Ranking'!J45</f>
        <v>Alexa Bodrogi</v>
      </c>
      <c r="I45" s="113"/>
      <c r="J45" s="67">
        <f>'Air Rifle Ranking'!M45</f>
        <v>619.93999999999994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6" t="str">
        <f>'Air Rifle Ranking'!C46</f>
        <v/>
      </c>
      <c r="D46" s="117"/>
      <c r="E46" s="67" t="str">
        <f>'Air Rifle Ranking'!F46</f>
        <v/>
      </c>
      <c r="G46" s="45">
        <v>29</v>
      </c>
      <c r="H46" s="113" t="str">
        <f>'Air Rifle Ranking'!J46</f>
        <v>Victoria Leppert</v>
      </c>
      <c r="I46" s="113"/>
      <c r="J46" s="67">
        <f>'Air Rifle Ranking'!M46</f>
        <v>628.79999999999995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16" t="str">
        <f>'Air Rifle Ranking'!C47</f>
        <v/>
      </c>
      <c r="D47" s="117"/>
      <c r="E47" s="67" t="str">
        <f>'Air Rifle Ranking'!F47</f>
        <v/>
      </c>
      <c r="G47" s="45">
        <v>30</v>
      </c>
      <c r="H47" s="113" t="str">
        <f>'Air Rifle Ranking'!J47</f>
        <v>Emma Rhode</v>
      </c>
      <c r="I47" s="113"/>
      <c r="J47" s="67">
        <f>'Air Rifle Ranking'!M47</f>
        <v>627.72499999999991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6" t="str">
        <f>'Air Rifle Ranking'!C48</f>
        <v/>
      </c>
      <c r="D48" s="117"/>
      <c r="E48" s="67" t="str">
        <f>'Air Rifle Ranking'!F48</f>
        <v/>
      </c>
      <c r="G48" s="45">
        <v>31</v>
      </c>
      <c r="H48" s="113" t="str">
        <f>'Air Rifle Ranking'!J48</f>
        <v>Rachael Charles</v>
      </c>
      <c r="I48" s="113"/>
      <c r="J48" s="67">
        <f>'Air Rifle Ranking'!M48</f>
        <v>627.70000000000005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6" t="str">
        <f>'Air Rifle Ranking'!C49</f>
        <v/>
      </c>
      <c r="D49" s="117"/>
      <c r="E49" s="67" t="str">
        <f>'Air Rifle Ranking'!F49</f>
        <v/>
      </c>
      <c r="G49" s="45">
        <v>32</v>
      </c>
      <c r="H49" s="113" t="str">
        <f>'Air Rifle Ranking'!J49</f>
        <v>Lauren Hurley</v>
      </c>
      <c r="I49" s="113"/>
      <c r="J49" s="67">
        <f>'Air Rifle Ranking'!M49</f>
        <v>627.4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6" t="str">
        <f>'Air Rifle Ranking'!C50</f>
        <v/>
      </c>
      <c r="D50" s="117"/>
      <c r="E50" s="67" t="str">
        <f>'Air Rifle Ranking'!F50</f>
        <v/>
      </c>
      <c r="G50" s="45">
        <v>33</v>
      </c>
      <c r="H50" s="113" t="str">
        <f>'Air Rifle Ranking'!J50</f>
        <v>Natalie Perrin</v>
      </c>
      <c r="I50" s="113"/>
      <c r="J50" s="67">
        <f>'Air Rifle Ranking'!M50</f>
        <v>626.5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6" t="str">
        <f>'Air Rifle Ranking'!C51</f>
        <v/>
      </c>
      <c r="D51" s="117"/>
      <c r="E51" s="67" t="str">
        <f>'Air Rifle Ranking'!F51</f>
        <v/>
      </c>
      <c r="G51" s="45">
        <v>34</v>
      </c>
      <c r="H51" s="113" t="str">
        <f>'Air Rifle Ranking'!J51</f>
        <v>Marley Bowden</v>
      </c>
      <c r="I51" s="113"/>
      <c r="J51" s="67">
        <f>'Air Rifle Ranking'!M51</f>
        <v>626.4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6" t="str">
        <f>'Air Rifle Ranking'!C52</f>
        <v/>
      </c>
      <c r="D52" s="117"/>
      <c r="E52" s="67" t="str">
        <f>'Air Rifle Ranking'!F52</f>
        <v/>
      </c>
      <c r="G52" s="45">
        <v>35</v>
      </c>
      <c r="H52" s="113" t="str">
        <f>'Air Rifle Ranking'!J52</f>
        <v>Anne White</v>
      </c>
      <c r="I52" s="113"/>
      <c r="J52" s="67">
        <f>'Air Rifle Ranking'!M52</f>
        <v>625.79999999999995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37" t="str">
        <f>'Air Rifle Ranking'!C53</f>
        <v/>
      </c>
      <c r="D53" s="138"/>
      <c r="E53" s="69" t="str">
        <f>'Air Rifle Ranking'!F53</f>
        <v/>
      </c>
      <c r="G53" s="45">
        <v>36</v>
      </c>
      <c r="H53" s="113" t="str">
        <f>'Air Rifle Ranking'!J53</f>
        <v>Danjela DeJesus</v>
      </c>
      <c r="I53" s="113"/>
      <c r="J53" s="67">
        <f>'Air Rifle Ranking'!M53</f>
        <v>625.26666666666665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Gabrielle Ayers</v>
      </c>
      <c r="I54" s="113"/>
      <c r="J54" s="67">
        <f>'Air Rifle Ranking'!M54</f>
        <v>625.20000000000005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Devin Wagner</v>
      </c>
      <c r="I55" s="113"/>
      <c r="J55" s="67">
        <f>'Air Rifle Ranking'!M55</f>
        <v>624.86666666666667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620.25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Sophia Cruz</v>
      </c>
      <c r="I60" s="113"/>
      <c r="J60" s="67">
        <f>'Air Rifle Ranking'!M60</f>
        <v>617.6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Hailey Singleton</v>
      </c>
      <c r="I61" s="113"/>
      <c r="J61" s="67">
        <f>'Air Rifle Ranking'!M61</f>
        <v>616.95000000000005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5"/>
      <c r="S71" s="136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9"/>
      <c r="S72" s="140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5" t="str">
        <f>'Air Rifle Ranking'!J80</f>
        <v/>
      </c>
      <c r="I80" s="115"/>
      <c r="J80" s="69" t="str">
        <f>'Air Rifle Ranking'!M80</f>
        <v/>
      </c>
    </row>
  </sheetData>
  <mergeCells count="193"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C46:D46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M42:N42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C34:D34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H36:I36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2025-08-17T15:58:43Z</dcterms:modified>
</cp:coreProperties>
</file>